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D1C8D3B0-79AD-4C83-90C5-77241D5FF3A1}" xr6:coauthVersionLast="36" xr6:coauthVersionMax="36" xr10:uidLastSave="{00000000-0000-0000-0000-000000000000}"/>
  <bookViews>
    <workbookView xWindow="0" yWindow="0" windowWidth="23040" windowHeight="8676" xr2:uid="{00000000-000D-0000-FFFF-FFFF00000000}"/>
  </bookViews>
  <sheets>
    <sheet name="113上-自設廚房及共廚學校" sheetId="1" r:id="rId1"/>
  </sheets>
  <definedNames>
    <definedName name="_xlnm.Print_Area" localSheetId="0">'113上-自設廚房及共廚學校'!$A$1:$AL$29</definedName>
    <definedName name="Z_850D74B6_5901_45D9_85CE_0EFA880AFE45_.wvu.PrintArea" localSheetId="0" hidden="1">'113上-自設廚房及共廚學校'!$A$1:$AL$28</definedName>
  </definedNames>
  <calcPr calcId="191029"/>
  <customWorkbookViews>
    <customWorkbookView name="angel - 個人檢視畫面" guid="{850D74B6-5901-45D9-85CE-0EFA880AFE45}" mergeInterval="0" personalView="1" maximized="1" windowWidth="1916" windowHeight="841" activeSheetId="1"/>
  </customWorkbookViews>
</workbook>
</file>

<file path=xl/calcChain.xml><?xml version="1.0" encoding="utf-8"?>
<calcChain xmlns="http://schemas.openxmlformats.org/spreadsheetml/2006/main">
  <c r="T9" i="1" l="1"/>
  <c r="T8" i="1"/>
  <c r="T7" i="1"/>
  <c r="Y7" i="1"/>
  <c r="AG8" i="1" l="1"/>
  <c r="J7" i="1"/>
  <c r="W8" i="1"/>
  <c r="D8" i="1"/>
  <c r="G7" i="1"/>
  <c r="I7" i="1"/>
  <c r="D7" i="1"/>
  <c r="J6" i="1" l="1"/>
  <c r="T6" i="1"/>
  <c r="D6" i="1"/>
  <c r="AG5" i="1"/>
  <c r="J5" i="1"/>
  <c r="AJ5" i="1"/>
  <c r="D5" i="1"/>
  <c r="D4" i="1"/>
  <c r="J4" i="1"/>
  <c r="K4" i="1"/>
  <c r="AH4" i="1"/>
  <c r="AK5" i="1" l="1"/>
  <c r="AK6" i="1"/>
  <c r="AK7" i="1"/>
  <c r="AK8" i="1"/>
  <c r="AK9" i="1"/>
  <c r="AK4" i="1"/>
  <c r="R4" i="1"/>
  <c r="J10" i="1"/>
  <c r="K10" i="1"/>
  <c r="L10" i="1"/>
  <c r="M10" i="1"/>
  <c r="N10" i="1"/>
  <c r="O10" i="1"/>
  <c r="P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L4" i="1" l="1"/>
  <c r="AK10" i="1"/>
  <c r="F10" i="1"/>
  <c r="G10" i="1"/>
  <c r="H10" i="1"/>
  <c r="I10" i="1"/>
  <c r="D10" i="1" l="1"/>
  <c r="C5" i="1" l="1"/>
  <c r="R5" i="1" s="1"/>
  <c r="Q10" i="1" l="1"/>
  <c r="S10" i="1"/>
  <c r="E10" i="1"/>
  <c r="AL5" i="1" l="1"/>
  <c r="C6" i="1" s="1"/>
  <c r="R6" i="1" s="1"/>
  <c r="AL6" i="1" l="1"/>
  <c r="C7" i="1" s="1"/>
  <c r="R7" i="1" l="1"/>
  <c r="AL7" i="1" s="1"/>
  <c r="C8" i="1" s="1"/>
  <c r="R8" i="1" l="1"/>
  <c r="AL8" i="1" l="1"/>
  <c r="C9" i="1" s="1"/>
  <c r="R9" i="1" s="1"/>
  <c r="AL9" i="1" s="1"/>
  <c r="D11" i="1" s="1"/>
  <c r="R10" i="1" l="1"/>
</calcChain>
</file>

<file path=xl/sharedStrings.xml><?xml version="1.0" encoding="utf-8"?>
<sst xmlns="http://schemas.openxmlformats.org/spreadsheetml/2006/main" count="73" uniqueCount="64">
  <si>
    <t>本月午餐費</t>
  </si>
  <si>
    <t>主食</t>
  </si>
  <si>
    <t>菜金</t>
  </si>
  <si>
    <t>雜支</t>
  </si>
  <si>
    <t>收                               入                               部                             份</t>
    <phoneticPr fontId="4" type="noConversion"/>
  </si>
  <si>
    <t xml:space="preserve">支                           出                            </t>
    <phoneticPr fontId="4" type="noConversion"/>
  </si>
  <si>
    <r>
      <t xml:space="preserve">結      </t>
    </r>
    <r>
      <rPr>
        <sz val="6"/>
        <rFont val="標楷體"/>
        <family val="4"/>
        <charset val="136"/>
      </rPr>
      <t xml:space="preserve"> </t>
    </r>
    <r>
      <rPr>
        <sz val="12"/>
        <rFont val="標楷體"/>
        <family val="4"/>
        <charset val="136"/>
      </rPr>
      <t>餘</t>
    </r>
    <phoneticPr fontId="4" type="noConversion"/>
  </si>
  <si>
    <r>
      <t xml:space="preserve">合    </t>
    </r>
    <r>
      <rPr>
        <sz val="10"/>
        <rFont val="標楷體"/>
        <family val="4"/>
        <charset val="136"/>
      </rPr>
      <t xml:space="preserve">  </t>
    </r>
    <r>
      <rPr>
        <sz val="12"/>
        <rFont val="標楷體"/>
        <family val="4"/>
        <charset val="136"/>
      </rPr>
      <t>計</t>
    </r>
    <phoneticPr fontId="4" type="noConversion"/>
  </si>
  <si>
    <r>
      <t xml:space="preserve">合   </t>
    </r>
    <r>
      <rPr>
        <sz val="14"/>
        <rFont val="標楷體"/>
        <family val="4"/>
        <charset val="136"/>
      </rPr>
      <t xml:space="preserve">  </t>
    </r>
    <r>
      <rPr>
        <sz val="12"/>
        <rFont val="標楷體"/>
        <family val="4"/>
        <charset val="136"/>
      </rPr>
      <t>計</t>
    </r>
    <phoneticPr fontId="4" type="noConversion"/>
  </si>
  <si>
    <t>轉入學生午餐補助費</t>
    <phoneticPr fontId="4" type="noConversion"/>
  </si>
  <si>
    <t>燃料費(水電)</t>
    <phoneticPr fontId="4" type="noConversion"/>
  </si>
  <si>
    <t>補繳上月午餐費</t>
    <phoneticPr fontId="4" type="noConversion"/>
  </si>
  <si>
    <t>午餐退費</t>
    <phoneticPr fontId="4" type="noConversion"/>
  </si>
  <si>
    <r>
      <t>廚房設備修繕費</t>
    </r>
    <r>
      <rPr>
        <sz val="14"/>
        <rFont val="Times New Roman"/>
        <family val="1"/>
      </rPr>
      <t/>
    </r>
    <phoneticPr fontId="4" type="noConversion"/>
  </si>
  <si>
    <r>
      <t>每人每月午 餐</t>
    </r>
    <r>
      <rPr>
        <sz val="16"/>
        <rFont val="標楷體"/>
        <family val="4"/>
        <charset val="136"/>
      </rPr>
      <t xml:space="preserve"> </t>
    </r>
    <r>
      <rPr>
        <sz val="12"/>
        <rFont val="標楷體"/>
        <family val="4"/>
        <charset val="136"/>
      </rPr>
      <t>費</t>
    </r>
    <phoneticPr fontId="4" type="noConversion"/>
  </si>
  <si>
    <r>
      <t>月</t>
    </r>
    <r>
      <rPr>
        <sz val="12"/>
        <rFont val="標楷體"/>
        <family val="4"/>
        <charset val="136"/>
      </rPr>
      <t>份</t>
    </r>
    <phoneticPr fontId="4" type="noConversion"/>
  </si>
  <si>
    <t>小計</t>
    <phoneticPr fontId="4" type="noConversion"/>
  </si>
  <si>
    <r>
      <t>備註</t>
    </r>
    <r>
      <rPr>
        <sz val="12"/>
        <rFont val="Times New Roman"/>
        <family val="1"/>
      </rPr>
      <t/>
    </r>
    <phoneticPr fontId="4" type="noConversion"/>
  </si>
  <si>
    <t>廚工薪資</t>
    <phoneticPr fontId="4" type="noConversion"/>
  </si>
  <si>
    <t>其他支出</t>
    <phoneticPr fontId="4" type="noConversion"/>
  </si>
  <si>
    <r>
      <t>製表</t>
    </r>
    <r>
      <rPr>
        <sz val="12"/>
        <rFont val="標楷體"/>
        <family val="4"/>
        <charset val="136"/>
      </rPr>
      <t xml:space="preserve">                    </t>
    </r>
    <r>
      <rPr>
        <sz val="16"/>
        <rFont val="標楷體"/>
        <family val="4"/>
        <charset val="136"/>
      </rPr>
      <t>出納</t>
    </r>
    <r>
      <rPr>
        <sz val="12"/>
        <rFont val="標楷體"/>
        <family val="4"/>
        <charset val="136"/>
      </rPr>
      <t xml:space="preserve">                    </t>
    </r>
    <r>
      <rPr>
        <sz val="16"/>
        <rFont val="標楷體"/>
        <family val="4"/>
        <charset val="136"/>
      </rPr>
      <t>會計</t>
    </r>
    <r>
      <rPr>
        <sz val="12"/>
        <rFont val="標楷體"/>
        <family val="4"/>
        <charset val="136"/>
      </rPr>
      <t xml:space="preserve">                    </t>
    </r>
    <r>
      <rPr>
        <sz val="16"/>
        <rFont val="標楷體"/>
        <family val="4"/>
        <charset val="136"/>
      </rPr>
      <t>執行秘書</t>
    </r>
    <r>
      <rPr>
        <sz val="12"/>
        <rFont val="標楷體"/>
        <family val="4"/>
        <charset val="136"/>
      </rPr>
      <t xml:space="preserve">                    </t>
    </r>
    <r>
      <rPr>
        <sz val="16"/>
        <rFont val="標楷體"/>
        <family val="4"/>
        <charset val="136"/>
      </rPr>
      <t>校長　　　　 　  　　　　 　　　 　</t>
    </r>
    <phoneticPr fontId="4" type="noConversion"/>
  </si>
  <si>
    <t>結餘款</t>
    <phoneticPr fontId="4" type="noConversion"/>
  </si>
  <si>
    <t>元</t>
    <phoneticPr fontId="4" type="noConversion"/>
  </si>
  <si>
    <t xml:space="preserve">廚工退休準備金
(午餐專戶)  </t>
    <phoneticPr fontId="4" type="noConversion"/>
  </si>
  <si>
    <t>其他說明：</t>
    <phoneticPr fontId="4" type="noConversion"/>
  </si>
  <si>
    <t>調味料</t>
    <phoneticPr fontId="4" type="noConversion"/>
  </si>
  <si>
    <t>乳製品</t>
    <phoneticPr fontId="4" type="noConversion"/>
  </si>
  <si>
    <t>受供餐學校轉入午餐費</t>
    <phoneticPr fontId="4" type="noConversion"/>
  </si>
  <si>
    <t>轉入供餐學校午餐費</t>
    <phoneticPr fontId="4" type="noConversion"/>
  </si>
  <si>
    <t>轉入供餐學校基燃費</t>
    <phoneticPr fontId="4" type="noConversion"/>
  </si>
  <si>
    <t>受供餐學校轉入基燃費</t>
    <phoneticPr fontId="4" type="noConversion"/>
  </si>
  <si>
    <t>上月結存(上學期結餘款)</t>
    <phoneticPr fontId="4" type="noConversion"/>
  </si>
  <si>
    <t>繳回市府補助款</t>
    <phoneticPr fontId="4" type="noConversion"/>
  </si>
  <si>
    <t>廚工薪資補助費</t>
    <phoneticPr fontId="4" type="noConversion"/>
  </si>
  <si>
    <t>教職員工午餐補助費</t>
    <phoneticPr fontId="4" type="noConversion"/>
  </si>
  <si>
    <t>定額及教職員基燃費</t>
    <phoneticPr fontId="4" type="noConversion"/>
  </si>
  <si>
    <t>生熟食運費</t>
    <phoneticPr fontId="4" type="noConversion"/>
  </si>
  <si>
    <t>其他收入</t>
    <phoneticPr fontId="4" type="noConversion"/>
  </si>
  <si>
    <t>水果</t>
    <phoneticPr fontId="4" type="noConversion"/>
  </si>
  <si>
    <t>弱勢學生午餐補助費</t>
    <phoneticPr fontId="4" type="noConversion"/>
  </si>
  <si>
    <t>弱勢學生基燃補助費</t>
    <phoneticPr fontId="4" type="noConversion"/>
  </si>
  <si>
    <t>定額學生午餐補助費</t>
    <phoneticPr fontId="4" type="noConversion"/>
  </si>
  <si>
    <t>食用油</t>
    <phoneticPr fontId="4" type="noConversion"/>
  </si>
  <si>
    <t>午餐專戶帳面結餘款</t>
    <phoneticPr fontId="4" type="noConversion"/>
  </si>
  <si>
    <t>(截至114/1/31)</t>
    <phoneticPr fontId="4" type="noConversion"/>
  </si>
  <si>
    <t>結餘款與午餐專戶帳面結餘款差異說明</t>
    <phoneticPr fontId="4" type="noConversion"/>
  </si>
  <si>
    <t>結餘款必要開支或應付未付項目</t>
    <phoneticPr fontId="4" type="noConversion"/>
  </si>
  <si>
    <t>差異項目</t>
    <phoneticPr fontId="4" type="noConversion"/>
  </si>
  <si>
    <t>差異金額</t>
    <phoneticPr fontId="4" type="noConversion"/>
  </si>
  <si>
    <t>備註</t>
    <phoneticPr fontId="4" type="noConversion"/>
  </si>
  <si>
    <t>必要或應付項目</t>
    <phoneticPr fontId="4" type="noConversion"/>
  </si>
  <si>
    <t>62元食材補助費
本府加碼20元/</t>
    <phoneticPr fontId="4" type="noConversion"/>
  </si>
  <si>
    <t>寒暑假午餐費</t>
    <phoneticPr fontId="4" type="noConversion"/>
  </si>
  <si>
    <t>基隆市堵南國民小學113學年度 第1學期 學校午餐費收支結算表-自設廚房及共廚群組學校</t>
    <phoneticPr fontId="4" type="noConversion"/>
  </si>
  <si>
    <t>撥付共廚學校</t>
    <phoneticPr fontId="4" type="noConversion"/>
  </si>
  <si>
    <t>食米分攤</t>
    <phoneticPr fontId="4" type="noConversion"/>
  </si>
  <si>
    <t>瓦斯分攤</t>
    <phoneticPr fontId="4" type="noConversion"/>
  </si>
  <si>
    <t>基本費</t>
    <phoneticPr fontId="4" type="noConversion"/>
  </si>
  <si>
    <t>燃料費</t>
    <phoneticPr fontId="4" type="noConversion"/>
  </si>
  <si>
    <t>廠商1月食材費</t>
    <phoneticPr fontId="4" type="noConversion"/>
  </si>
  <si>
    <t>廚工保費公付</t>
    <phoneticPr fontId="4" type="noConversion"/>
  </si>
  <si>
    <t>114年1月</t>
    <phoneticPr fontId="4" type="noConversion"/>
  </si>
  <si>
    <t>62元食材補助費</t>
    <phoneticPr fontId="4" type="noConversion"/>
  </si>
  <si>
    <t>賸餘待繳回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</si>
</sst>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6" x14ac:knownFonts="1">
    <font>
      <sz val="12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14"/>
      <name val="Times New Roman"/>
      <family val="1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sz val="8"/>
      <name val="標楷體"/>
      <family val="4"/>
      <charset val="136"/>
    </font>
    <font>
      <sz val="7"/>
      <color indexed="8"/>
      <name val="標楷體"/>
      <family val="4"/>
      <charset val="136"/>
    </font>
    <font>
      <sz val="7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7"/>
      <name val="標楷體"/>
      <family val="4"/>
      <charset val="136"/>
    </font>
    <font>
      <sz val="17"/>
      <name val="新細明體"/>
      <family val="1"/>
      <charset val="136"/>
    </font>
    <font>
      <sz val="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0" xfId="0" applyFont="1"/>
    <xf numFmtId="0" fontId="7" fillId="0" borderId="3" xfId="0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176" fontId="10" fillId="0" borderId="5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justify" vertical="justify" textRotation="255"/>
    </xf>
    <xf numFmtId="0" fontId="5" fillId="0" borderId="0" xfId="0" applyFont="1" applyAlignment="1">
      <alignment vertical="center"/>
    </xf>
    <xf numFmtId="176" fontId="10" fillId="0" borderId="3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distributed" textRotation="255" wrapText="1"/>
    </xf>
    <xf numFmtId="0" fontId="5" fillId="0" borderId="1" xfId="0" applyFont="1" applyBorder="1" applyAlignment="1">
      <alignment horizontal="center" vertical="distributed" textRotation="255" wrapText="1"/>
    </xf>
    <xf numFmtId="0" fontId="5" fillId="0" borderId="4" xfId="0" applyFont="1" applyBorder="1" applyAlignment="1">
      <alignment horizontal="center" vertical="distributed" textRotation="255" wrapText="1"/>
    </xf>
    <xf numFmtId="0" fontId="5" fillId="0" borderId="0" xfId="0" applyFont="1" applyAlignment="1">
      <alignment horizontal="center" vertical="distributed" textRotation="255"/>
    </xf>
    <xf numFmtId="0" fontId="0" fillId="0" borderId="0" xfId="0" applyAlignment="1">
      <alignment horizontal="center" vertical="distributed" textRotation="255"/>
    </xf>
    <xf numFmtId="10" fontId="5" fillId="0" borderId="0" xfId="0" applyNumberFormat="1" applyFont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76" fontId="10" fillId="0" borderId="3" xfId="0" applyNumberFormat="1" applyFont="1" applyBorder="1" applyAlignment="1" applyProtection="1">
      <alignment horizontal="center" vertical="center" shrinkToFit="1"/>
      <protection locked="0"/>
    </xf>
    <xf numFmtId="176" fontId="10" fillId="0" borderId="1" xfId="0" applyNumberFormat="1" applyFont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Border="1" applyAlignment="1">
      <alignment horizontal="center" vertical="distributed" textRotation="255"/>
    </xf>
    <xf numFmtId="176" fontId="9" fillId="0" borderId="1" xfId="0" applyNumberFormat="1" applyFont="1" applyBorder="1" applyAlignment="1">
      <alignment horizontal="center" vertical="distributed" textRotation="255" wrapText="1"/>
    </xf>
    <xf numFmtId="176" fontId="15" fillId="0" borderId="1" xfId="0" applyNumberFormat="1" applyFont="1" applyBorder="1" applyAlignment="1">
      <alignment horizontal="center" vertical="distributed" textRotation="255" wrapText="1"/>
    </xf>
    <xf numFmtId="0" fontId="5" fillId="0" borderId="7" xfId="0" applyFont="1" applyBorder="1" applyAlignment="1">
      <alignment horizontal="center" vertical="center" wrapText="1"/>
    </xf>
    <xf numFmtId="41" fontId="5" fillId="0" borderId="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justify" vertical="justify" textRotation="255"/>
    </xf>
    <xf numFmtId="0" fontId="5" fillId="0" borderId="0" xfId="0" applyFont="1" applyAlignment="1">
      <alignment horizontal="center" vertical="center" wrapText="1"/>
    </xf>
    <xf numFmtId="41" fontId="5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justify" vertical="justify" textRotation="255"/>
      <protection locked="0"/>
    </xf>
    <xf numFmtId="0" fontId="0" fillId="0" borderId="0" xfId="0" applyProtection="1"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  <xf numFmtId="176" fontId="11" fillId="0" borderId="2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>
      <alignment horizontal="left" vertical="center" wrapText="1"/>
    </xf>
    <xf numFmtId="41" fontId="5" fillId="0" borderId="6" xfId="0" applyNumberFormat="1" applyFont="1" applyBorder="1" applyAlignment="1" applyProtection="1">
      <alignment horizontal="center" vertical="center" wrapText="1" shrinkToFit="1"/>
      <protection locked="0"/>
    </xf>
    <xf numFmtId="41" fontId="5" fillId="0" borderId="7" xfId="0" applyNumberFormat="1" applyFont="1" applyBorder="1" applyAlignment="1" applyProtection="1">
      <alignment horizontal="center" vertical="center" wrapText="1" shrinkToFit="1"/>
      <protection locked="0"/>
    </xf>
    <xf numFmtId="41" fontId="5" fillId="0" borderId="5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1" fontId="5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justify" wrapText="1"/>
    </xf>
    <xf numFmtId="0" fontId="0" fillId="0" borderId="3" xfId="0" applyBorder="1" applyAlignment="1">
      <alignment horizontal="center" vertical="justify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/>
    <xf numFmtId="0" fontId="5" fillId="0" borderId="5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 textRotation="255" wrapText="1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2" fillId="0" borderId="0" xfId="0" applyFont="1" applyAlignment="1" applyProtection="1">
      <alignment horizontal="left" vertical="center"/>
      <protection locked="0"/>
    </xf>
    <xf numFmtId="0" fontId="9" fillId="0" borderId="7" xfId="0" applyFont="1" applyBorder="1" applyAlignment="1">
      <alignment horizontal="center" vertical="center" wrapText="1"/>
    </xf>
    <xf numFmtId="41" fontId="5" fillId="0" borderId="7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distributed" textRotation="255" wrapText="1"/>
    </xf>
    <xf numFmtId="0" fontId="5" fillId="0" borderId="3" xfId="0" applyFont="1" applyBorder="1" applyAlignment="1">
      <alignment horizontal="center" vertical="distributed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</cellXfs>
  <cellStyles count="1">
    <cellStyle name="一般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CL29"/>
  <sheetViews>
    <sheetView tabSelected="1" topLeftCell="A7" zoomScale="90" zoomScaleNormal="90" workbookViewId="0">
      <selection activeCell="M18" sqref="M18:N18"/>
    </sheetView>
  </sheetViews>
  <sheetFormatPr defaultRowHeight="16.2" x14ac:dyDescent="0.3"/>
  <cols>
    <col min="1" max="1" width="2.88671875" customWidth="1"/>
    <col min="2" max="2" width="3.6640625" customWidth="1"/>
    <col min="3" max="3" width="5.6640625" customWidth="1"/>
    <col min="4" max="17" width="5.77734375" customWidth="1"/>
    <col min="18" max="18" width="6.77734375" customWidth="1"/>
    <col min="19" max="36" width="5.77734375" customWidth="1"/>
    <col min="37" max="38" width="7.109375" customWidth="1"/>
  </cols>
  <sheetData>
    <row r="1" spans="1:90" s="9" customFormat="1" ht="39" customHeight="1" x14ac:dyDescent="0.3">
      <c r="A1" s="62" t="s">
        <v>53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3"/>
    </row>
    <row r="2" spans="1:90" ht="16.5" customHeight="1" x14ac:dyDescent="0.3">
      <c r="A2" s="74" t="s">
        <v>15</v>
      </c>
      <c r="B2" s="54" t="s">
        <v>14</v>
      </c>
      <c r="C2" s="56" t="s">
        <v>4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8"/>
      <c r="S2" s="59" t="s">
        <v>5</v>
      </c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1"/>
      <c r="AL2" s="65" t="s">
        <v>6</v>
      </c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</row>
    <row r="3" spans="1:90" s="15" customFormat="1" ht="153" customHeight="1" x14ac:dyDescent="0.3">
      <c r="A3" s="75"/>
      <c r="B3" s="55"/>
      <c r="C3" s="22" t="s">
        <v>31</v>
      </c>
      <c r="D3" s="11" t="s">
        <v>0</v>
      </c>
      <c r="E3" s="11" t="s">
        <v>11</v>
      </c>
      <c r="F3" s="11" t="s">
        <v>39</v>
      </c>
      <c r="G3" s="11" t="s">
        <v>40</v>
      </c>
      <c r="H3" s="11" t="s">
        <v>41</v>
      </c>
      <c r="I3" s="11" t="s">
        <v>34</v>
      </c>
      <c r="J3" s="11" t="s">
        <v>35</v>
      </c>
      <c r="K3" s="11" t="s">
        <v>9</v>
      </c>
      <c r="L3" s="11" t="s">
        <v>51</v>
      </c>
      <c r="M3" s="21" t="s">
        <v>27</v>
      </c>
      <c r="N3" s="21" t="s">
        <v>30</v>
      </c>
      <c r="O3" s="21" t="s">
        <v>33</v>
      </c>
      <c r="P3" s="21" t="s">
        <v>52</v>
      </c>
      <c r="Q3" s="23" t="s">
        <v>37</v>
      </c>
      <c r="R3" s="12" t="s">
        <v>7</v>
      </c>
      <c r="S3" s="11" t="s">
        <v>1</v>
      </c>
      <c r="T3" s="11" t="s">
        <v>2</v>
      </c>
      <c r="U3" s="11" t="s">
        <v>42</v>
      </c>
      <c r="V3" s="11" t="s">
        <v>25</v>
      </c>
      <c r="W3" s="11" t="s">
        <v>26</v>
      </c>
      <c r="X3" s="11" t="s">
        <v>38</v>
      </c>
      <c r="Y3" s="11" t="s">
        <v>51</v>
      </c>
      <c r="Z3" s="11" t="s">
        <v>13</v>
      </c>
      <c r="AA3" s="11" t="s">
        <v>18</v>
      </c>
      <c r="AB3" s="11" t="s">
        <v>10</v>
      </c>
      <c r="AC3" s="11" t="s">
        <v>28</v>
      </c>
      <c r="AD3" s="11" t="s">
        <v>29</v>
      </c>
      <c r="AE3" s="11" t="s">
        <v>36</v>
      </c>
      <c r="AF3" s="11" t="s">
        <v>32</v>
      </c>
      <c r="AG3" s="11" t="s">
        <v>12</v>
      </c>
      <c r="AH3" s="11" t="s">
        <v>3</v>
      </c>
      <c r="AI3" s="21" t="s">
        <v>52</v>
      </c>
      <c r="AJ3" s="12" t="s">
        <v>19</v>
      </c>
      <c r="AK3" s="13" t="s">
        <v>8</v>
      </c>
      <c r="AL3" s="65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</row>
    <row r="4" spans="1:90" s="6" customFormat="1" ht="26.1" customHeight="1" x14ac:dyDescent="0.3">
      <c r="A4" s="2">
        <v>8</v>
      </c>
      <c r="B4" s="3">
        <v>700</v>
      </c>
      <c r="C4" s="19">
        <v>2904559</v>
      </c>
      <c r="D4" s="19">
        <f>2100+693+4522+700</f>
        <v>8015</v>
      </c>
      <c r="E4" s="19"/>
      <c r="F4" s="19"/>
      <c r="G4" s="19"/>
      <c r="H4" s="19"/>
      <c r="I4" s="19"/>
      <c r="J4" s="19">
        <f>13920+3712</f>
        <v>17632</v>
      </c>
      <c r="K4" s="19">
        <f>1200+816</f>
        <v>2016</v>
      </c>
      <c r="L4" s="19"/>
      <c r="M4" s="19"/>
      <c r="N4" s="19"/>
      <c r="O4" s="19"/>
      <c r="P4" s="19"/>
      <c r="Q4" s="19"/>
      <c r="R4" s="10">
        <f>SUM(C4:Q4)</f>
        <v>2932222</v>
      </c>
      <c r="S4" s="19"/>
      <c r="T4" s="19"/>
      <c r="U4" s="19"/>
      <c r="V4" s="19"/>
      <c r="W4" s="19"/>
      <c r="X4" s="19"/>
      <c r="Y4" s="19"/>
      <c r="Z4" s="19"/>
      <c r="AA4" s="19"/>
      <c r="AB4" s="19">
        <v>1435</v>
      </c>
      <c r="AC4" s="19"/>
      <c r="AD4" s="19"/>
      <c r="AE4" s="19"/>
      <c r="AF4" s="19"/>
      <c r="AG4" s="19"/>
      <c r="AH4" s="19">
        <f>560</f>
        <v>560</v>
      </c>
      <c r="AI4" s="19"/>
      <c r="AJ4" s="19">
        <v>7986</v>
      </c>
      <c r="AK4" s="5">
        <f>SUM(S4:AJ4)</f>
        <v>9981</v>
      </c>
      <c r="AL4" s="4">
        <f>R4-AK4</f>
        <v>2922241</v>
      </c>
      <c r="AN4" s="16"/>
    </row>
    <row r="5" spans="1:90" s="6" customFormat="1" ht="26.1" customHeight="1" x14ac:dyDescent="0.3">
      <c r="A5" s="2">
        <v>9</v>
      </c>
      <c r="B5" s="3">
        <v>700</v>
      </c>
      <c r="C5" s="4">
        <f>AL4</f>
        <v>2922241</v>
      </c>
      <c r="D5" s="20">
        <f>18686+2100+168000</f>
        <v>188786</v>
      </c>
      <c r="E5" s="20"/>
      <c r="F5" s="20"/>
      <c r="G5" s="20"/>
      <c r="H5" s="20"/>
      <c r="I5" s="20"/>
      <c r="J5" s="20">
        <f>3240+50400+864+13440</f>
        <v>67944</v>
      </c>
      <c r="K5" s="20"/>
      <c r="L5" s="20"/>
      <c r="M5" s="20"/>
      <c r="N5" s="20"/>
      <c r="O5" s="20">
        <v>174538</v>
      </c>
      <c r="P5" s="20"/>
      <c r="Q5" s="20"/>
      <c r="R5" s="10">
        <f t="shared" ref="R5:R9" si="0">SUM(C5:Q5)</f>
        <v>3353509</v>
      </c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>
        <f>2000+600+160</f>
        <v>2760</v>
      </c>
      <c r="AH5" s="20"/>
      <c r="AI5" s="20"/>
      <c r="AJ5" s="20">
        <f>3060+1060</f>
        <v>4120</v>
      </c>
      <c r="AK5" s="5">
        <f t="shared" ref="AK5:AK9" si="1">SUM(S5:AJ5)</f>
        <v>6880</v>
      </c>
      <c r="AL5" s="4">
        <f t="shared" ref="AL5:AL9" si="2">R5-AK5</f>
        <v>3346629</v>
      </c>
    </row>
    <row r="6" spans="1:90" s="6" customFormat="1" ht="26.1" customHeight="1" x14ac:dyDescent="0.3">
      <c r="A6" s="2">
        <v>10</v>
      </c>
      <c r="B6" s="3">
        <v>700</v>
      </c>
      <c r="C6" s="4">
        <f>AL5</f>
        <v>3346629</v>
      </c>
      <c r="D6" s="20">
        <f>17500</f>
        <v>17500</v>
      </c>
      <c r="E6" s="20"/>
      <c r="F6" s="20"/>
      <c r="G6" s="20"/>
      <c r="H6" s="20"/>
      <c r="I6" s="20"/>
      <c r="J6" s="20">
        <f>4800+1280</f>
        <v>6080</v>
      </c>
      <c r="K6" s="20"/>
      <c r="L6" s="20"/>
      <c r="M6" s="20"/>
      <c r="N6" s="20"/>
      <c r="O6" s="20"/>
      <c r="P6" s="20"/>
      <c r="Q6" s="20"/>
      <c r="R6" s="10">
        <f t="shared" si="0"/>
        <v>3370209</v>
      </c>
      <c r="S6" s="20"/>
      <c r="T6" s="20">
        <f>6799</f>
        <v>6799</v>
      </c>
      <c r="U6" s="20">
        <v>1440</v>
      </c>
      <c r="V6" s="20">
        <v>7900</v>
      </c>
      <c r="W6" s="20">
        <v>59724</v>
      </c>
      <c r="X6" s="20">
        <v>55674</v>
      </c>
      <c r="Y6" s="20"/>
      <c r="Z6" s="20"/>
      <c r="AA6" s="20">
        <v>70812</v>
      </c>
      <c r="AB6" s="20">
        <v>5839</v>
      </c>
      <c r="AC6" s="20"/>
      <c r="AD6" s="20"/>
      <c r="AE6" s="20"/>
      <c r="AF6" s="20"/>
      <c r="AG6" s="20"/>
      <c r="AH6" s="20"/>
      <c r="AI6" s="20">
        <v>30085</v>
      </c>
      <c r="AJ6" s="20"/>
      <c r="AK6" s="5">
        <f t="shared" si="1"/>
        <v>238273</v>
      </c>
      <c r="AL6" s="4">
        <f t="shared" si="2"/>
        <v>3131936</v>
      </c>
    </row>
    <row r="7" spans="1:90" s="6" customFormat="1" ht="26.1" customHeight="1" x14ac:dyDescent="0.3">
      <c r="A7" s="2">
        <v>11</v>
      </c>
      <c r="B7" s="3">
        <v>700</v>
      </c>
      <c r="C7" s="4">
        <f>AL6</f>
        <v>3131936</v>
      </c>
      <c r="D7" s="20">
        <f>2800+226260</f>
        <v>229060</v>
      </c>
      <c r="E7" s="20"/>
      <c r="F7" s="20">
        <v>179200</v>
      </c>
      <c r="G7" s="20">
        <f>38400+10240</f>
        <v>48640</v>
      </c>
      <c r="H7" s="20">
        <v>102000</v>
      </c>
      <c r="I7" s="20">
        <f>58800</f>
        <v>58800</v>
      </c>
      <c r="J7" s="20">
        <f>32400+8640+240</f>
        <v>41280</v>
      </c>
      <c r="K7" s="20"/>
      <c r="L7" s="20">
        <v>228760</v>
      </c>
      <c r="M7" s="20"/>
      <c r="N7" s="20"/>
      <c r="O7" s="20"/>
      <c r="P7" s="20">
        <v>30085</v>
      </c>
      <c r="Q7" s="20"/>
      <c r="R7" s="10">
        <f t="shared" si="0"/>
        <v>4049761</v>
      </c>
      <c r="S7" s="20"/>
      <c r="T7" s="20">
        <f>21755+30749</f>
        <v>52504</v>
      </c>
      <c r="U7" s="20">
        <v>1296</v>
      </c>
      <c r="V7" s="20">
        <v>7379</v>
      </c>
      <c r="W7" s="20">
        <v>54666</v>
      </c>
      <c r="X7" s="20">
        <v>42102</v>
      </c>
      <c r="Y7" s="20">
        <f>53746+48636</f>
        <v>102382</v>
      </c>
      <c r="Z7" s="20"/>
      <c r="AA7" s="20">
        <v>42294</v>
      </c>
      <c r="AB7" s="20"/>
      <c r="AC7" s="20"/>
      <c r="AD7" s="20"/>
      <c r="AE7" s="20"/>
      <c r="AF7" s="20"/>
      <c r="AG7" s="20"/>
      <c r="AH7" s="20"/>
      <c r="AI7" s="20"/>
      <c r="AJ7" s="20"/>
      <c r="AK7" s="5">
        <f t="shared" si="1"/>
        <v>302623</v>
      </c>
      <c r="AL7" s="4">
        <f t="shared" si="2"/>
        <v>3747138</v>
      </c>
    </row>
    <row r="8" spans="1:90" s="6" customFormat="1" ht="26.1" customHeight="1" x14ac:dyDescent="0.3">
      <c r="A8" s="2">
        <v>12</v>
      </c>
      <c r="B8" s="3">
        <v>700</v>
      </c>
      <c r="C8" s="4">
        <f>AL7</f>
        <v>3747138</v>
      </c>
      <c r="D8" s="20">
        <f>1400</f>
        <v>1400</v>
      </c>
      <c r="E8" s="20"/>
      <c r="F8" s="20"/>
      <c r="G8" s="20"/>
      <c r="H8" s="20"/>
      <c r="I8" s="20"/>
      <c r="J8" s="20"/>
      <c r="K8" s="20">
        <v>4420</v>
      </c>
      <c r="L8" s="20"/>
      <c r="M8" s="20"/>
      <c r="N8" s="20"/>
      <c r="O8" s="20"/>
      <c r="P8" s="20"/>
      <c r="Q8" s="20">
        <v>13155</v>
      </c>
      <c r="R8" s="10">
        <f t="shared" si="0"/>
        <v>3766113</v>
      </c>
      <c r="S8" s="20"/>
      <c r="T8" s="20">
        <f>27318</f>
        <v>27318</v>
      </c>
      <c r="U8" s="20">
        <v>1872</v>
      </c>
      <c r="V8" s="20">
        <v>8692</v>
      </c>
      <c r="W8" s="20">
        <f>55260+28</f>
        <v>55288</v>
      </c>
      <c r="X8" s="20">
        <v>55278</v>
      </c>
      <c r="Y8" s="20">
        <v>53830</v>
      </c>
      <c r="Z8" s="20"/>
      <c r="AA8" s="20">
        <v>61432</v>
      </c>
      <c r="AB8" s="20">
        <v>1338</v>
      </c>
      <c r="AC8" s="20"/>
      <c r="AD8" s="20"/>
      <c r="AE8" s="20"/>
      <c r="AF8" s="20"/>
      <c r="AG8" s="20">
        <f>600+240</f>
        <v>840</v>
      </c>
      <c r="AH8" s="20"/>
      <c r="AI8" s="20"/>
      <c r="AJ8" s="20">
        <v>1000</v>
      </c>
      <c r="AK8" s="5">
        <f t="shared" si="1"/>
        <v>266888</v>
      </c>
      <c r="AL8" s="4">
        <f t="shared" si="2"/>
        <v>3499225</v>
      </c>
    </row>
    <row r="9" spans="1:90" s="6" customFormat="1" ht="26.1" customHeight="1" x14ac:dyDescent="0.3">
      <c r="A9" s="2">
        <v>1</v>
      </c>
      <c r="B9" s="3">
        <v>700</v>
      </c>
      <c r="C9" s="4">
        <f>AL8</f>
        <v>3499225</v>
      </c>
      <c r="D9" s="20">
        <v>2800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0">
        <f t="shared" si="0"/>
        <v>3502025</v>
      </c>
      <c r="S9" s="20"/>
      <c r="T9" s="20">
        <f>28704</f>
        <v>28704</v>
      </c>
      <c r="U9" s="20">
        <v>2592</v>
      </c>
      <c r="V9" s="20">
        <v>7510</v>
      </c>
      <c r="W9" s="20">
        <v>66600</v>
      </c>
      <c r="X9" s="20">
        <v>51066</v>
      </c>
      <c r="Y9" s="20">
        <v>56336</v>
      </c>
      <c r="Z9" s="20"/>
      <c r="AA9" s="20">
        <v>7410</v>
      </c>
      <c r="AB9" s="20"/>
      <c r="AC9" s="20"/>
      <c r="AD9" s="20"/>
      <c r="AE9" s="20"/>
      <c r="AF9" s="20">
        <v>25464</v>
      </c>
      <c r="AG9" s="20"/>
      <c r="AH9" s="20"/>
      <c r="AI9" s="20"/>
      <c r="AJ9" s="20"/>
      <c r="AK9" s="5">
        <f t="shared" si="1"/>
        <v>245682</v>
      </c>
      <c r="AL9" s="4">
        <f t="shared" si="2"/>
        <v>3256343</v>
      </c>
    </row>
    <row r="10" spans="1:90" s="6" customFormat="1" ht="24" customHeight="1" x14ac:dyDescent="0.3">
      <c r="A10" s="59" t="s">
        <v>16</v>
      </c>
      <c r="B10" s="69"/>
      <c r="C10" s="4"/>
      <c r="D10" s="7">
        <f>SUM(D4:D9)</f>
        <v>447561</v>
      </c>
      <c r="E10" s="7">
        <f t="shared" ref="E10:P10" si="3">SUM(E4:E9)</f>
        <v>0</v>
      </c>
      <c r="F10" s="7">
        <f t="shared" si="3"/>
        <v>179200</v>
      </c>
      <c r="G10" s="38">
        <f t="shared" si="3"/>
        <v>48640</v>
      </c>
      <c r="H10" s="38">
        <f t="shared" si="3"/>
        <v>102000</v>
      </c>
      <c r="I10" s="38">
        <f t="shared" si="3"/>
        <v>58800</v>
      </c>
      <c r="J10" s="38">
        <f t="shared" si="3"/>
        <v>132936</v>
      </c>
      <c r="K10" s="38">
        <f t="shared" si="3"/>
        <v>6436</v>
      </c>
      <c r="L10" s="38">
        <f t="shared" si="3"/>
        <v>228760</v>
      </c>
      <c r="M10" s="38">
        <f t="shared" si="3"/>
        <v>0</v>
      </c>
      <c r="N10" s="38">
        <f t="shared" si="3"/>
        <v>0</v>
      </c>
      <c r="O10" s="38">
        <f t="shared" si="3"/>
        <v>174538</v>
      </c>
      <c r="P10" s="38">
        <f t="shared" si="3"/>
        <v>30085</v>
      </c>
      <c r="Q10" s="38">
        <f>SUM(Q4:Q9)</f>
        <v>13155</v>
      </c>
      <c r="R10" s="38">
        <f>SUM(R4:R9)</f>
        <v>20973839</v>
      </c>
      <c r="S10" s="4">
        <f>SUM(S4:S9)</f>
        <v>0</v>
      </c>
      <c r="T10" s="4">
        <f t="shared" ref="T10:AJ10" si="4">SUM(T4:T9)</f>
        <v>115325</v>
      </c>
      <c r="U10" s="4">
        <f t="shared" si="4"/>
        <v>7200</v>
      </c>
      <c r="V10" s="4">
        <f t="shared" si="4"/>
        <v>31481</v>
      </c>
      <c r="W10" s="4">
        <f t="shared" si="4"/>
        <v>236278</v>
      </c>
      <c r="X10" s="4">
        <f t="shared" si="4"/>
        <v>204120</v>
      </c>
      <c r="Y10" s="4">
        <f t="shared" si="4"/>
        <v>212548</v>
      </c>
      <c r="Z10" s="4">
        <f t="shared" si="4"/>
        <v>0</v>
      </c>
      <c r="AA10" s="4">
        <f t="shared" si="4"/>
        <v>181948</v>
      </c>
      <c r="AB10" s="4">
        <f t="shared" si="4"/>
        <v>8612</v>
      </c>
      <c r="AC10" s="4">
        <f t="shared" si="4"/>
        <v>0</v>
      </c>
      <c r="AD10" s="4">
        <f t="shared" si="4"/>
        <v>0</v>
      </c>
      <c r="AE10" s="4">
        <f t="shared" si="4"/>
        <v>0</v>
      </c>
      <c r="AF10" s="4">
        <f t="shared" si="4"/>
        <v>25464</v>
      </c>
      <c r="AG10" s="4">
        <f t="shared" si="4"/>
        <v>3600</v>
      </c>
      <c r="AH10" s="4">
        <f t="shared" si="4"/>
        <v>560</v>
      </c>
      <c r="AI10" s="4">
        <f t="shared" si="4"/>
        <v>30085</v>
      </c>
      <c r="AJ10" s="4">
        <f t="shared" si="4"/>
        <v>13106</v>
      </c>
      <c r="AK10" s="4">
        <f>SUM(AK4:AK9)</f>
        <v>1070327</v>
      </c>
      <c r="AL10" s="4"/>
    </row>
    <row r="11" spans="1:90" ht="35.4" customHeight="1" x14ac:dyDescent="0.3">
      <c r="A11" s="8" t="s">
        <v>17</v>
      </c>
      <c r="B11" s="59" t="s">
        <v>21</v>
      </c>
      <c r="C11" s="60"/>
      <c r="D11" s="70">
        <f>AL9</f>
        <v>3256343</v>
      </c>
      <c r="E11" s="70"/>
      <c r="F11" s="17" t="s">
        <v>22</v>
      </c>
      <c r="G11" s="79" t="s">
        <v>43</v>
      </c>
      <c r="H11" s="71"/>
      <c r="I11" s="71"/>
      <c r="J11" s="71"/>
      <c r="K11" s="76">
        <v>3256343</v>
      </c>
      <c r="L11" s="76"/>
      <c r="M11" s="76"/>
      <c r="N11" s="17" t="s">
        <v>22</v>
      </c>
      <c r="O11" s="77" t="s">
        <v>44</v>
      </c>
      <c r="P11" s="77"/>
      <c r="Q11" s="77"/>
      <c r="R11" s="78"/>
      <c r="S11" s="71" t="s">
        <v>23</v>
      </c>
      <c r="T11" s="72"/>
      <c r="U11" s="72"/>
      <c r="V11" s="72"/>
      <c r="W11" s="73">
        <v>0</v>
      </c>
      <c r="X11" s="73"/>
      <c r="Y11" s="73"/>
      <c r="Z11" s="73"/>
      <c r="AA11" s="73"/>
      <c r="AB11" s="18" t="s">
        <v>22</v>
      </c>
      <c r="AC11" s="17"/>
      <c r="AD11" s="17"/>
      <c r="AE11" s="17"/>
      <c r="AF11" s="17"/>
      <c r="AG11" s="17"/>
      <c r="AH11" s="17"/>
      <c r="AI11" s="17"/>
      <c r="AJ11" s="17"/>
      <c r="AK11" s="17"/>
      <c r="AL11" s="18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</row>
    <row r="12" spans="1:90" ht="12.75" customHeight="1" x14ac:dyDescent="0.3">
      <c r="A12" s="26"/>
      <c r="B12" s="27"/>
      <c r="C12" s="24"/>
      <c r="D12" s="25"/>
      <c r="E12" s="25"/>
      <c r="F12" s="18"/>
      <c r="G12" s="39"/>
      <c r="H12" s="40"/>
      <c r="I12" s="40"/>
      <c r="J12" s="40"/>
      <c r="K12" s="41"/>
      <c r="L12" s="41"/>
      <c r="M12" s="41"/>
      <c r="N12" s="42"/>
      <c r="O12" s="42"/>
      <c r="P12" s="42"/>
      <c r="Q12" s="42"/>
      <c r="R12" s="42"/>
      <c r="S12" s="30"/>
      <c r="T12" s="31"/>
      <c r="U12" s="31"/>
      <c r="V12" s="31"/>
      <c r="W12" s="32"/>
      <c r="X12" s="32"/>
      <c r="Y12" s="32"/>
      <c r="Z12" s="32"/>
      <c r="AA12" s="32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s="35" customFormat="1" ht="24.9" customHeight="1" x14ac:dyDescent="0.3">
      <c r="A13" s="34"/>
      <c r="C13" s="46" t="s">
        <v>45</v>
      </c>
      <c r="D13" s="46"/>
      <c r="E13" s="46"/>
      <c r="F13" s="46"/>
      <c r="G13" s="46"/>
      <c r="H13" s="46"/>
      <c r="I13" s="46"/>
      <c r="J13" s="51" t="s">
        <v>46</v>
      </c>
      <c r="K13" s="52"/>
      <c r="L13" s="52"/>
      <c r="M13" s="52"/>
      <c r="N13" s="52"/>
      <c r="O13" s="52"/>
      <c r="P13" s="52"/>
      <c r="Q13" s="52"/>
      <c r="R13" s="53"/>
      <c r="V13" s="36"/>
      <c r="W13" s="37"/>
      <c r="X13" s="37"/>
      <c r="Y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</row>
    <row r="14" spans="1:90" s="35" customFormat="1" ht="24.9" customHeight="1" x14ac:dyDescent="0.3">
      <c r="A14" s="34"/>
      <c r="C14" s="46" t="s">
        <v>47</v>
      </c>
      <c r="D14" s="46"/>
      <c r="E14" s="47" t="s">
        <v>48</v>
      </c>
      <c r="F14" s="47"/>
      <c r="G14" s="47" t="s">
        <v>49</v>
      </c>
      <c r="H14" s="47"/>
      <c r="I14" s="47"/>
      <c r="J14" s="51" t="s">
        <v>50</v>
      </c>
      <c r="K14" s="52"/>
      <c r="L14" s="53"/>
      <c r="M14" s="43" t="s">
        <v>48</v>
      </c>
      <c r="N14" s="45"/>
      <c r="O14" s="43" t="s">
        <v>49</v>
      </c>
      <c r="P14" s="44"/>
      <c r="Q14" s="44"/>
      <c r="R14" s="45"/>
      <c r="V14" s="36"/>
      <c r="W14" s="37"/>
      <c r="X14" s="37"/>
      <c r="Y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</row>
    <row r="15" spans="1:90" s="35" customFormat="1" ht="20.100000000000001" customHeight="1" x14ac:dyDescent="0.3">
      <c r="A15" s="34"/>
      <c r="C15" s="46"/>
      <c r="D15" s="46"/>
      <c r="E15" s="46"/>
      <c r="F15" s="46"/>
      <c r="G15" s="47"/>
      <c r="H15" s="47"/>
      <c r="I15" s="47"/>
      <c r="J15" s="48" t="s">
        <v>54</v>
      </c>
      <c r="K15" s="49"/>
      <c r="L15" s="50"/>
      <c r="M15" s="43">
        <v>17255</v>
      </c>
      <c r="N15" s="45"/>
      <c r="O15" s="43" t="s">
        <v>55</v>
      </c>
      <c r="P15" s="44"/>
      <c r="Q15" s="44"/>
      <c r="R15" s="45"/>
      <c r="V15" s="36"/>
      <c r="W15" s="37"/>
      <c r="X15" s="37"/>
      <c r="Y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</row>
    <row r="16" spans="1:90" s="35" customFormat="1" ht="20.100000000000001" customHeight="1" x14ac:dyDescent="0.3">
      <c r="A16" s="34"/>
      <c r="C16" s="46"/>
      <c r="D16" s="46"/>
      <c r="E16" s="46"/>
      <c r="F16" s="46"/>
      <c r="G16" s="47"/>
      <c r="H16" s="47"/>
      <c r="I16" s="47"/>
      <c r="J16" s="48" t="s">
        <v>54</v>
      </c>
      <c r="K16" s="49"/>
      <c r="L16" s="50"/>
      <c r="M16" s="43">
        <v>11000</v>
      </c>
      <c r="N16" s="45"/>
      <c r="O16" s="43" t="s">
        <v>56</v>
      </c>
      <c r="P16" s="44"/>
      <c r="Q16" s="44"/>
      <c r="R16" s="45"/>
      <c r="V16" s="36"/>
      <c r="W16" s="37"/>
      <c r="X16" s="37"/>
      <c r="Y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</row>
    <row r="17" spans="1:90" s="35" customFormat="1" ht="18.75" customHeight="1" x14ac:dyDescent="0.3">
      <c r="A17" s="34"/>
      <c r="C17" s="46"/>
      <c r="D17" s="46"/>
      <c r="E17" s="46"/>
      <c r="F17" s="46"/>
      <c r="G17" s="47"/>
      <c r="H17" s="47"/>
      <c r="I17" s="47"/>
      <c r="J17" s="48" t="s">
        <v>59</v>
      </c>
      <c r="K17" s="49"/>
      <c r="L17" s="50"/>
      <c r="M17" s="43">
        <v>89784</v>
      </c>
      <c r="N17" s="45"/>
      <c r="O17" s="43"/>
      <c r="P17" s="44"/>
      <c r="Q17" s="44"/>
      <c r="R17" s="45"/>
      <c r="V17" s="36"/>
      <c r="W17" s="37"/>
      <c r="X17" s="37"/>
      <c r="Y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</row>
    <row r="18" spans="1:90" s="35" customFormat="1" ht="20.100000000000001" customHeight="1" x14ac:dyDescent="0.3">
      <c r="A18" s="34"/>
      <c r="C18" s="46"/>
      <c r="D18" s="46"/>
      <c r="E18" s="46"/>
      <c r="F18" s="46"/>
      <c r="G18" s="47"/>
      <c r="H18" s="47"/>
      <c r="I18" s="47"/>
      <c r="J18" s="48" t="s">
        <v>54</v>
      </c>
      <c r="K18" s="49"/>
      <c r="L18" s="50"/>
      <c r="M18" s="43">
        <v>123918</v>
      </c>
      <c r="N18" s="45"/>
      <c r="O18" s="43" t="s">
        <v>57</v>
      </c>
      <c r="P18" s="44"/>
      <c r="Q18" s="44"/>
      <c r="R18" s="45"/>
      <c r="V18" s="36"/>
      <c r="W18" s="37"/>
      <c r="X18" s="37"/>
      <c r="Y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</row>
    <row r="19" spans="1:90" s="35" customFormat="1" ht="20.100000000000001" customHeight="1" x14ac:dyDescent="0.3">
      <c r="A19" s="34"/>
      <c r="C19" s="46"/>
      <c r="D19" s="46"/>
      <c r="E19" s="46"/>
      <c r="F19" s="46"/>
      <c r="G19" s="47"/>
      <c r="H19" s="47"/>
      <c r="I19" s="47"/>
      <c r="J19" s="48" t="s">
        <v>54</v>
      </c>
      <c r="K19" s="49"/>
      <c r="L19" s="50"/>
      <c r="M19" s="43">
        <v>38016</v>
      </c>
      <c r="N19" s="45"/>
      <c r="O19" s="43" t="s">
        <v>58</v>
      </c>
      <c r="P19" s="44"/>
      <c r="Q19" s="44"/>
      <c r="R19" s="45"/>
      <c r="V19" s="36"/>
      <c r="W19" s="37"/>
      <c r="X19" s="37"/>
      <c r="Y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</row>
    <row r="20" spans="1:90" s="35" customFormat="1" ht="20.100000000000001" customHeight="1" x14ac:dyDescent="0.3">
      <c r="A20" s="34"/>
      <c r="C20" s="46"/>
      <c r="D20" s="46"/>
      <c r="E20" s="46"/>
      <c r="F20" s="46"/>
      <c r="G20" s="47"/>
      <c r="H20" s="47"/>
      <c r="I20" s="47"/>
      <c r="J20" s="48" t="s">
        <v>60</v>
      </c>
      <c r="K20" s="49"/>
      <c r="L20" s="50"/>
      <c r="M20" s="43">
        <v>1584</v>
      </c>
      <c r="N20" s="45"/>
      <c r="O20" s="43" t="s">
        <v>61</v>
      </c>
      <c r="P20" s="44"/>
      <c r="Q20" s="44"/>
      <c r="R20" s="45"/>
      <c r="V20" s="36"/>
      <c r="W20" s="37"/>
      <c r="X20" s="37"/>
      <c r="Y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</row>
    <row r="21" spans="1:90" s="35" customFormat="1" ht="18.75" customHeight="1" x14ac:dyDescent="0.3">
      <c r="A21" s="34"/>
      <c r="C21" s="46"/>
      <c r="D21" s="46"/>
      <c r="E21" s="46"/>
      <c r="F21" s="46"/>
      <c r="G21" s="47"/>
      <c r="H21" s="47"/>
      <c r="I21" s="47"/>
      <c r="J21" s="48" t="s">
        <v>62</v>
      </c>
      <c r="K21" s="49"/>
      <c r="L21" s="50"/>
      <c r="M21" s="43">
        <v>16212</v>
      </c>
      <c r="N21" s="45"/>
      <c r="O21" s="43" t="s">
        <v>63</v>
      </c>
      <c r="P21" s="44"/>
      <c r="Q21" s="44"/>
      <c r="R21" s="45"/>
      <c r="V21" s="36"/>
      <c r="W21" s="37"/>
      <c r="X21" s="37"/>
      <c r="Y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</row>
    <row r="22" spans="1:90" s="35" customFormat="1" ht="20.100000000000001" customHeight="1" x14ac:dyDescent="0.3">
      <c r="A22" s="34"/>
      <c r="C22" s="46"/>
      <c r="D22" s="46"/>
      <c r="E22" s="46"/>
      <c r="F22" s="46"/>
      <c r="G22" s="47"/>
      <c r="H22" s="47"/>
      <c r="I22" s="47"/>
      <c r="J22" s="48"/>
      <c r="K22" s="49"/>
      <c r="L22" s="50"/>
      <c r="M22" s="43"/>
      <c r="N22" s="45"/>
      <c r="O22" s="43"/>
      <c r="P22" s="44"/>
      <c r="Q22" s="44"/>
      <c r="R22" s="45"/>
      <c r="V22" s="36"/>
      <c r="W22" s="37"/>
      <c r="X22" s="37"/>
      <c r="Y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</row>
    <row r="23" spans="1:90" s="35" customFormat="1" ht="20.100000000000001" customHeight="1" x14ac:dyDescent="0.3">
      <c r="A23" s="34"/>
      <c r="C23" s="46"/>
      <c r="D23" s="46"/>
      <c r="E23" s="46"/>
      <c r="F23" s="46"/>
      <c r="G23" s="47"/>
      <c r="H23" s="47"/>
      <c r="I23" s="47"/>
      <c r="J23" s="48"/>
      <c r="K23" s="49"/>
      <c r="L23" s="50"/>
      <c r="M23" s="43"/>
      <c r="N23" s="45"/>
      <c r="O23" s="43"/>
      <c r="P23" s="44"/>
      <c r="Q23" s="44"/>
      <c r="R23" s="45"/>
      <c r="V23" s="36"/>
      <c r="W23" s="37"/>
      <c r="X23" s="37"/>
      <c r="Y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</row>
    <row r="24" spans="1:90" ht="13.5" customHeight="1" x14ac:dyDescent="0.3">
      <c r="A24" s="26"/>
      <c r="B24" s="27"/>
      <c r="C24" s="27"/>
      <c r="D24" s="28"/>
      <c r="E24" s="28"/>
      <c r="F24" s="29"/>
      <c r="G24" s="30"/>
      <c r="H24" s="30"/>
      <c r="I24" s="30"/>
      <c r="J24" s="30"/>
      <c r="K24" s="33"/>
      <c r="L24" s="33"/>
      <c r="M24" s="33"/>
      <c r="N24" s="29"/>
      <c r="O24" s="29"/>
      <c r="P24" s="29"/>
      <c r="Q24" s="29"/>
      <c r="R24" s="29"/>
      <c r="S24" s="30"/>
      <c r="T24" s="31"/>
      <c r="U24" s="31"/>
      <c r="V24" s="31"/>
      <c r="W24" s="32"/>
      <c r="X24" s="32"/>
      <c r="Y24" s="32"/>
      <c r="Z24" s="32"/>
      <c r="AA24" s="32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spans="1:90" s="9" customFormat="1" ht="38.25" customHeight="1" x14ac:dyDescent="0.3">
      <c r="A25" s="66" t="s">
        <v>20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</row>
    <row r="26" spans="1:90" s="9" customFormat="1" ht="22.5" customHeight="1" x14ac:dyDescent="0.3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</row>
    <row r="27" spans="1:90" s="9" customFormat="1" ht="22.5" customHeight="1" x14ac:dyDescent="0.3">
      <c r="A27" s="68" t="s">
        <v>24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</row>
    <row r="28" spans="1:90" s="9" customFormat="1" ht="22.5" customHeight="1" x14ac:dyDescent="0.3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</row>
    <row r="29" spans="1:90" ht="22.5" customHeight="1" x14ac:dyDescent="0.3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</row>
  </sheetData>
  <sheetProtection algorithmName="SHA-512" hashValue="gqm4ETa8pPXPemjhNCnXoHtr6i3MGvu3tCHYBZroHga4UAmSZmL/skE0Vm/SD5hnZNhyXbFeCpPz/Gd6QFHvjQ==" saltValue="bmTdCnvPGAtiPQQFhvxBSw==" spinCount="100000" sheet="1" objects="1" scenarios="1"/>
  <protectedRanges>
    <protectedRange sqref="C4" name="範圍6"/>
    <protectedRange sqref="A1" name="範圍5"/>
    <protectedRange sqref="S11:S12 S24" name="範圍3"/>
    <protectedRange sqref="D4:Q9" name="範圍1"/>
    <protectedRange sqref="S4:AJ9" name="範圍2"/>
    <protectedRange sqref="A26:AL29" name="範圍4"/>
  </protectedRanges>
  <customSheetViews>
    <customSheetView guid="{850D74B6-5901-45D9-85CE-0EFA880AFE45}" scale="130">
      <selection activeCell="C6" sqref="C6:M11"/>
      <pageMargins left="0.11811023622047245" right="0.31496062992125984" top="0.74803149606299213" bottom="0.35433070866141736" header="0.31496062992125984" footer="0.31496062992125984"/>
      <pageSetup paperSize="9" orientation="landscape" r:id="rId1"/>
    </customSheetView>
  </customSheetViews>
  <mergeCells count="81">
    <mergeCell ref="A1:AL1"/>
    <mergeCell ref="A29:AL29"/>
    <mergeCell ref="A28:AL28"/>
    <mergeCell ref="AL2:AL3"/>
    <mergeCell ref="A25:AL25"/>
    <mergeCell ref="A26:AL26"/>
    <mergeCell ref="A27:AL27"/>
    <mergeCell ref="A10:B10"/>
    <mergeCell ref="B11:C11"/>
    <mergeCell ref="D11:E11"/>
    <mergeCell ref="S11:V11"/>
    <mergeCell ref="W11:AA11"/>
    <mergeCell ref="A2:A3"/>
    <mergeCell ref="K11:M11"/>
    <mergeCell ref="O11:R11"/>
    <mergeCell ref="G11:J11"/>
    <mergeCell ref="B2:B3"/>
    <mergeCell ref="C2:R2"/>
    <mergeCell ref="S2:AK2"/>
    <mergeCell ref="C13:I13"/>
    <mergeCell ref="J13:R13"/>
    <mergeCell ref="C14:D14"/>
    <mergeCell ref="E14:F14"/>
    <mergeCell ref="G14:I14"/>
    <mergeCell ref="J14:L14"/>
    <mergeCell ref="M14:N14"/>
    <mergeCell ref="O14:R14"/>
    <mergeCell ref="O19:R19"/>
    <mergeCell ref="C20:D20"/>
    <mergeCell ref="E20:F20"/>
    <mergeCell ref="G20:I20"/>
    <mergeCell ref="J20:L20"/>
    <mergeCell ref="M20:N20"/>
    <mergeCell ref="O20:R20"/>
    <mergeCell ref="C19:D19"/>
    <mergeCell ref="E19:F19"/>
    <mergeCell ref="G19:I19"/>
    <mergeCell ref="J19:L19"/>
    <mergeCell ref="M19:N19"/>
    <mergeCell ref="J17:L17"/>
    <mergeCell ref="M17:N17"/>
    <mergeCell ref="O17:R17"/>
    <mergeCell ref="O21:R21"/>
    <mergeCell ref="C22:D22"/>
    <mergeCell ref="E22:F22"/>
    <mergeCell ref="G22:I22"/>
    <mergeCell ref="J22:L22"/>
    <mergeCell ref="M22:N22"/>
    <mergeCell ref="O22:R22"/>
    <mergeCell ref="C21:D21"/>
    <mergeCell ref="E21:F21"/>
    <mergeCell ref="G21:I21"/>
    <mergeCell ref="J21:L21"/>
    <mergeCell ref="M21:N21"/>
    <mergeCell ref="C23:D23"/>
    <mergeCell ref="E23:F23"/>
    <mergeCell ref="G23:I23"/>
    <mergeCell ref="J23:L23"/>
    <mergeCell ref="M23:N23"/>
    <mergeCell ref="O23:R23"/>
    <mergeCell ref="C15:D15"/>
    <mergeCell ref="E15:F15"/>
    <mergeCell ref="G15:I15"/>
    <mergeCell ref="J15:L15"/>
    <mergeCell ref="M15:N15"/>
    <mergeCell ref="O15:R15"/>
    <mergeCell ref="C16:D16"/>
    <mergeCell ref="E16:F16"/>
    <mergeCell ref="G16:I16"/>
    <mergeCell ref="J16:L16"/>
    <mergeCell ref="M16:N16"/>
    <mergeCell ref="O16:R16"/>
    <mergeCell ref="C17:D17"/>
    <mergeCell ref="E17:F17"/>
    <mergeCell ref="G17:I17"/>
    <mergeCell ref="O18:R18"/>
    <mergeCell ref="C18:D18"/>
    <mergeCell ref="E18:F18"/>
    <mergeCell ref="G18:I18"/>
    <mergeCell ref="J18:L18"/>
    <mergeCell ref="M18:N18"/>
  </mergeCells>
  <phoneticPr fontId="4" type="noConversion"/>
  <conditionalFormatting sqref="A1:AL1">
    <cfRule type="containsText" dxfId="3" priority="1" operator="containsText" text="基隆市立(學校名稱)111學年度 第1學期 學校午餐費收支結算表-自設廚房及共廚群組學校">
      <formula>NOT(ISERROR(SEARCH("基隆市立(學校名稱)111學年度 第1學期 學校午餐費收支結算表-自設廚房及共廚群組學校",A1)))</formula>
    </cfRule>
    <cfRule type="containsText" dxfId="2" priority="2" operator="containsText" text="基隆市立     國民   學111學年度 第1學期 學校午餐費收支結算表-自設廚房及共廚群組學校">
      <formula>NOT(ISERROR(SEARCH("基隆市立     國民   學111學年度 第1學期 學校午餐費收支結算表-自設廚房及共廚群組學校",A1)))</formula>
    </cfRule>
  </conditionalFormatting>
  <conditionalFormatting sqref="C4">
    <cfRule type="cellIs" dxfId="1" priority="16" operator="equal">
      <formula>0</formula>
    </cfRule>
    <cfRule type="cellIs" priority="19" operator="greaterThanOrEqual">
      <formula>0</formula>
    </cfRule>
    <cfRule type="cellIs" dxfId="0" priority="24" operator="equal">
      <formula>-1</formula>
    </cfRule>
  </conditionalFormatting>
  <printOptions horizontalCentered="1"/>
  <pageMargins left="0.11811023622047245" right="0.31496062992125984" top="0.55118110236220474" bottom="0.35433070866141736" header="0.31496062992125984" footer="0.31496062992125984"/>
  <pageSetup paperSize="9" scale="65" fitToHeight="0" orientation="landscape" r:id="rId2"/>
  <ignoredErrors>
    <ignoredError sqref="R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113上-自設廚房及共廚學校</vt:lpstr>
      <vt:lpstr>'113上-自設廚房及共廚學校'!Print_Area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2025-03-10T07:05:11Z</cp:lastPrinted>
  <dcterms:created xsi:type="dcterms:W3CDTF">2004-05-19T03:24:38Z</dcterms:created>
  <dcterms:modified xsi:type="dcterms:W3CDTF">2025-03-10T23:52:07Z</dcterms:modified>
</cp:coreProperties>
</file>